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am Instructions" sheetId="1" r:id="rId4"/>
    <sheet state="visible" name="Records 1 — Entity" sheetId="2" r:id="rId5"/>
    <sheet state="visible" name="Records 2 — Page 1" sheetId="3" r:id="rId6"/>
    <sheet state="visible" name="Records 3 — Sch K &amp; K-1" sheetId="4" r:id="rId7"/>
    <sheet state="visible" name="Records 4 — Schedule L" sheetId="5" r:id="rId8"/>
    <sheet state="visible" name="W1 Schedule M-1" sheetId="6" r:id="rId9"/>
    <sheet state="visible" name="W2 Partners Capital" sheetId="7" r:id="rId10"/>
    <sheet state="visible" name="W3 Checks" sheetId="8" r:id="rId11"/>
  </sheets>
  <definedNames/>
  <calcPr/>
  <extLst>
    <ext uri="GoogleSheetsCustomDataVersion2">
      <go:sheetsCustomData xmlns:go="http://customooxmlschemas.google.com/" r:id="rId12" roundtripDataChecksum="OoKjnoUCOoWonnfAvLDaTyL9VyPjJGohwHVPKk+Z3Lo="/>
    </ext>
  </extLst>
</workbook>
</file>

<file path=xl/sharedStrings.xml><?xml version="1.0" encoding="utf-8"?>
<sst xmlns="http://schemas.openxmlformats.org/spreadsheetml/2006/main" count="300" uniqueCount="256">
  <si>
    <t>Form 1065 Exam — Adom Freight LLP</t>
  </si>
  <si>
    <t>Records 2 — Form 1065, page 1 and the other deductions statement</t>
  </si>
  <si>
    <t>Records 3 — Schedule K totals and the partner data</t>
  </si>
  <si>
    <t>JOEST US CONSULT  ·  #AkofenaCohort 2026  ·  Module 3, Business Tax Returns  ·  Tax year 2025  ·  50 marks</t>
  </si>
  <si>
    <t>Complete and agreed. The capital account lines are the ones you must work on tab W2.</t>
  </si>
  <si>
    <t>Complete and agreed. Enter exactly as shown on the 1065 Main and Other Deductions screens.</t>
  </si>
  <si>
    <t>Records 1 — Entity information and partners</t>
  </si>
  <si>
    <t>Enter these on the 1065 Main screen of the simulator</t>
  </si>
  <si>
    <t>ENTITY</t>
  </si>
  <si>
    <t>SCHEDULE K — TOTALS</t>
  </si>
  <si>
    <t>THE TASK</t>
  </si>
  <si>
    <t>FORM 1065, PAGE 1</t>
  </si>
  <si>
    <t>The return for Adom Freight LLP has already been worked. Page 1, the other deductions statement, Schedule K, the K-1 data and Schedule L are complete on the Records tabs.
Two schedules are missing: Schedule M-1 and the partners' capital accounts on Schedule M-2. Complete them on tabs W1 and W2, then enter the whole return in the Drake 1065 simulator and print it.</t>
  </si>
  <si>
    <t>Partnership name</t>
  </si>
  <si>
    <t>Line</t>
  </si>
  <si>
    <t>Amount ($)</t>
  </si>
  <si>
    <t>1  Ordinary business income (page 1, line 22)</t>
  </si>
  <si>
    <t>WHAT YOU MUST DO - Read Everything!</t>
  </si>
  <si>
    <t>Adom Freight LLP</t>
  </si>
  <si>
    <t>Description</t>
  </si>
  <si>
    <t>EIN</t>
  </si>
  <si>
    <t>88-3907461</t>
  </si>
  <si>
    <t>Address</t>
  </si>
  <si>
    <t>1450 Bagby Street, Suite 220</t>
  </si>
  <si>
    <t>City / State / ZIP</t>
  </si>
  <si>
    <t>Houston, TX 77002</t>
  </si>
  <si>
    <t>Date business began</t>
  </si>
  <si>
    <t>03/08/2021</t>
  </si>
  <si>
    <t>Principal business activity</t>
  </si>
  <si>
    <t>Freight forwarding and logistics</t>
  </si>
  <si>
    <t>NAICS code</t>
  </si>
  <si>
    <t>488510</t>
  </si>
  <si>
    <t>Accounting method</t>
  </si>
  <si>
    <t>Accrual</t>
  </si>
  <si>
    <t>Tax year</t>
  </si>
  <si>
    <t>1a</t>
  </si>
  <si>
    <t>Calendar year ended 12/31/2025 — continuing return</t>
  </si>
  <si>
    <t>Gross receipts or sales</t>
  </si>
  <si>
    <t>Number of Schedules K-1</t>
  </si>
  <si>
    <t>3</t>
  </si>
  <si>
    <t>1.</t>
  </si>
  <si>
    <t>Item F — total assets at year end</t>
  </si>
  <si>
    <t>775,000</t>
  </si>
  <si>
    <t>1b</t>
  </si>
  <si>
    <t>Returns and allowances</t>
  </si>
  <si>
    <t>1c</t>
  </si>
  <si>
    <t>Complete Schedule M-1 on tab W1. Every figure you need is on the Records tabs.</t>
  </si>
  <si>
    <t>Balance</t>
  </si>
  <si>
    <t>2.</t>
  </si>
  <si>
    <t>Complete the partners' capital accounts on tab W2 — one column per partner, plus the total column.</t>
  </si>
  <si>
    <t>PARTNERS</t>
  </si>
  <si>
    <t>3.</t>
  </si>
  <si>
    <t>Check tab W3. All six checks must read OK before you go near the software.</t>
  </si>
  <si>
    <t>4.</t>
  </si>
  <si>
    <t>Update Income &amp; Deductions, Sch L and M1, M2 on Drake 1065 simulator. It opens with demo figures — clear every field first, and enter 0 in any line this case does not use, especially on Schedule L. Then enter the return: 1065 Main, Other Deductions, Schedule K-1, Schedule L, Schedule M-1.</t>
  </si>
  <si>
    <t>4  Guaranteed payments</t>
  </si>
  <si>
    <t>2</t>
  </si>
  <si>
    <t>5.</t>
  </si>
  <si>
    <t>Cost of goods sold (Form 1125-A)</t>
  </si>
  <si>
    <t>Enter the capital account figures on the Schedule K-1 screen. The simulator builds Schedule M-2 from them — open the M-2 screen and confirm it agrees with your tab W2.</t>
  </si>
  <si>
    <t>18A  Tax-exempt interest income</t>
  </si>
  <si>
    <t>Gross profit</t>
  </si>
  <si>
    <t>18C  Nondeductible expenses (the disallowed half of meals)</t>
  </si>
  <si>
    <t>6.</t>
  </si>
  <si>
    <t>Partner</t>
  </si>
  <si>
    <t>Clear every diagnostic, open Form View, and print the completed Form 1065 to PDF.</t>
  </si>
  <si>
    <t>Type</t>
  </si>
  <si>
    <t>19A  Distributions of cash</t>
  </si>
  <si>
    <t>Profit / loss / capital %</t>
  </si>
  <si>
    <t>WHAT YOU SUBMIT</t>
  </si>
  <si>
    <t>Guaranteed payments ($)</t>
  </si>
  <si>
    <t>PARTNER DATA — the figures the K-1 screen needs</t>
  </si>
  <si>
    <t>8</t>
  </si>
  <si>
    <t>Total income (loss)</t>
  </si>
  <si>
    <t>Selassie Nuvor</t>
  </si>
  <si>
    <t>General partner</t>
  </si>
  <si>
    <t>9</t>
  </si>
  <si>
    <t>Salaries and wages</t>
  </si>
  <si>
    <t>Item</t>
  </si>
  <si>
    <t>Nuvor 50%</t>
  </si>
  <si>
    <t>10</t>
  </si>
  <si>
    <t>Mensah 30%</t>
  </si>
  <si>
    <t>Guaranteed payments to partners</t>
  </si>
  <si>
    <t>•  This workbook, completed — Surname_Firstname_1065_Worksheet.xlsx</t>
  </si>
  <si>
    <t>Owusu 20%</t>
  </si>
  <si>
    <t>Total</t>
  </si>
  <si>
    <t>11</t>
  </si>
  <si>
    <t>•  The Form 1065 printed from the simulator's Form View — Surname_Firstname_1065_Return.pdf</t>
  </si>
  <si>
    <t>Repairs and maintenance</t>
  </si>
  <si>
    <t>Capital account at 1 January 2025</t>
  </si>
  <si>
    <t>Francis Mensah</t>
  </si>
  <si>
    <t>•  Email both to asiedu@joestusconsult.com by the deadline announced with this paper.</t>
  </si>
  <si>
    <t>12</t>
  </si>
  <si>
    <t>Bad debts</t>
  </si>
  <si>
    <t>LEGEND AND MARKS</t>
  </si>
  <si>
    <t>Ama Owusu</t>
  </si>
  <si>
    <t>Limited partner</t>
  </si>
  <si>
    <t>13</t>
  </si>
  <si>
    <t>Rent</t>
  </si>
  <si>
    <t>14</t>
  </si>
  <si>
    <t>Capital contributed during the year</t>
  </si>
  <si>
    <t>Taxes and licenses</t>
  </si>
  <si>
    <t>Yellow cell, blue figures</t>
  </si>
  <si>
    <t>You fill this in. Nothing else in the workbook should be typed in.</t>
  </si>
  <si>
    <t>15</t>
  </si>
  <si>
    <t>White cell, black figures</t>
  </si>
  <si>
    <t>Interest</t>
  </si>
  <si>
    <t>Given to you. Do not overwrite.</t>
  </si>
  <si>
    <t>Share of ordinary business income (page 1, line 22)</t>
  </si>
  <si>
    <t>Grey bold totals</t>
  </si>
  <si>
    <t>16a</t>
  </si>
  <si>
    <t>Formulas — they recalculate from your entries.</t>
  </si>
  <si>
    <t>Depreciation (Form 4562)</t>
  </si>
  <si>
    <t>Schedule M-1 (tab W1)</t>
  </si>
  <si>
    <t>15 marks</t>
  </si>
  <si>
    <t>18</t>
  </si>
  <si>
    <t>Retirement plans</t>
  </si>
  <si>
    <t>Partners' capital accounts (tab W2)</t>
  </si>
  <si>
    <t>20 marks</t>
  </si>
  <si>
    <t>Other increase — tax-exempt interest (box 18A)</t>
  </si>
  <si>
    <t>19</t>
  </si>
  <si>
    <t>Return entered and printed from the simulator</t>
  </si>
  <si>
    <t>Employee benefit programs</t>
  </si>
  <si>
    <t>Time allowed</t>
  </si>
  <si>
    <t>20</t>
  </si>
  <si>
    <t>2 Hours 30 Minutes, open book</t>
  </si>
  <si>
    <t>Other deductions (from the statement below)</t>
  </si>
  <si>
    <t>Cash distributions (box 19A)</t>
  </si>
  <si>
    <t>Example of the format expected: enter 12,500 as 12500, and a reduction such as a distribution as -12500.</t>
  </si>
  <si>
    <t>21</t>
  </si>
  <si>
    <t>Total deductions</t>
  </si>
  <si>
    <t>Other decrease — nondeductible expenses (box 18C)</t>
  </si>
  <si>
    <t>PARTNER IDENTIFICATION AND ADDRESSES</t>
  </si>
  <si>
    <t>22</t>
  </si>
  <si>
    <t>Guaranteed payments (box 4)</t>
  </si>
  <si>
    <t>Ordinary business income (loss)</t>
  </si>
  <si>
    <t>OTHER DEDUCTIONS STATEMENT — page 1, line 20</t>
  </si>
  <si>
    <t>Distributions and the other decrease reduce a capital account. Enter them on tab W2 as negative figures.</t>
  </si>
  <si>
    <t>TIN</t>
  </si>
  <si>
    <t>461-25-8830</t>
  </si>
  <si>
    <t>1450 Bagby Street, Apt 6C</t>
  </si>
  <si>
    <t>Insurance</t>
  </si>
  <si>
    <t>512-77-3094</t>
  </si>
  <si>
    <t>Office and administration</t>
  </si>
  <si>
    <t>88 Westheimer Road</t>
  </si>
  <si>
    <t>Houston, TX 77006</t>
  </si>
  <si>
    <t>Software and communications</t>
  </si>
  <si>
    <t>639-14-5527</t>
  </si>
  <si>
    <t>2110 Pine Grove Lane</t>
  </si>
  <si>
    <t>Katy, TX 77494</t>
  </si>
  <si>
    <t>Professional fees</t>
  </si>
  <si>
    <t>All three partners are US individuals. No partner joined or left during the year, and the percentages did not change.</t>
  </si>
  <si>
    <t>Business meals — deductible half only</t>
  </si>
  <si>
    <t>The simulator opens with a foreign address on partner 1 — replace it with the address above.</t>
  </si>
  <si>
    <t>Bank charges</t>
  </si>
  <si>
    <t>Fuel and vehicle running costs</t>
  </si>
  <si>
    <t>Training</t>
  </si>
  <si>
    <t>Total — carries to page 1, line 20</t>
  </si>
  <si>
    <t>THE FOUR BOOK-TO-TAX FACTS YOU NEED FOR SCHEDULE M-1</t>
  </si>
  <si>
    <t>Fact</t>
  </si>
  <si>
    <t>Net income per the partnership's books for the year</t>
  </si>
  <si>
    <t>Depreciation charged in the books</t>
  </si>
  <si>
    <t>Depreciation on the return, per Form 4562</t>
  </si>
  <si>
    <t>Business meals charged in the books (100% of cost)</t>
  </si>
  <si>
    <t>Business meals — the half that is not deductible</t>
  </si>
  <si>
    <t>Tax-exempt interest received on municipal bonds</t>
  </si>
  <si>
    <t>Guaranteed payments of 84,000 are deducted on page 1, line 10 and are also a Schedule K item.</t>
  </si>
  <si>
    <t>Records 4 — Schedule L, balance sheets per books</t>
  </si>
  <si>
    <t>Complete except line 21, which is the closing capital you will prove on tab W2.</t>
  </si>
  <si>
    <t>Beginning ($)</t>
  </si>
  <si>
    <t>End of year ($)</t>
  </si>
  <si>
    <t>Note</t>
  </si>
  <si>
    <t>1</t>
  </si>
  <si>
    <t>Cash</t>
  </si>
  <si>
    <t>2a</t>
  </si>
  <si>
    <t>Trade notes and accounts receivable</t>
  </si>
  <si>
    <t>Inventories</t>
  </si>
  <si>
    <t>9a</t>
  </si>
  <si>
    <t>Buildings and other depreciable assets</t>
  </si>
  <si>
    <t>60,000 of additions in the year</t>
  </si>
  <si>
    <t>9b</t>
  </si>
  <si>
    <t>Less: accumulated depreciation</t>
  </si>
  <si>
    <t>W1 — Schedule M-1: reconciliation of income per books with income per return</t>
  </si>
  <si>
    <t>Enter as a positive number</t>
  </si>
  <si>
    <t>TO BE COMPLETED. Yellow cells only. Lines 5, 8 and 9 calculate.   [15 marks]</t>
  </si>
  <si>
    <t>Land</t>
  </si>
  <si>
    <t>W2 — Partners' capital accounts and Schedule M-2</t>
  </si>
  <si>
    <t>W3 — Tie-out checks</t>
  </si>
  <si>
    <t>TOTAL ASSETS</t>
  </si>
  <si>
    <t>TO BE COMPLETED. One column per partner; the total column and the closing balances calculate.   [20 marks]</t>
  </si>
  <si>
    <t>All six must read OK before you enter anything in the simulator.</t>
  </si>
  <si>
    <t>Where the figure comes from</t>
  </si>
  <si>
    <t>Check</t>
  </si>
  <si>
    <t>Accounts payable</t>
  </si>
  <si>
    <t>M-2 line</t>
  </si>
  <si>
    <t>Difference</t>
  </si>
  <si>
    <t>Net income (loss) per books</t>
  </si>
  <si>
    <t>Result</t>
  </si>
  <si>
    <t>All nonrecourse loans</t>
  </si>
  <si>
    <t>Schedule M-1, line 9 equals the Analysis of Net Income</t>
  </si>
  <si>
    <t>Shared by profit percentage</t>
  </si>
  <si>
    <t>19b</t>
  </si>
  <si>
    <t>Mortgages, notes, bonds payable in 1 year or more</t>
  </si>
  <si>
    <t>Total ($)</t>
  </si>
  <si>
    <t>Recourse — general partners</t>
  </si>
  <si>
    <t>Partners' capital accounts</t>
  </si>
  <si>
    <t>Balance at beginning of year</t>
  </si>
  <si>
    <t>Records 2</t>
  </si>
  <si>
    <t>Income on Schedule K not recorded on books</t>
  </si>
  <si>
    <t>From your tab W2, line 9</t>
  </si>
  <si>
    <t>Guaranteed payments (other than health insurance)</t>
  </si>
  <si>
    <t>Records 2, page 1 line 10</t>
  </si>
  <si>
    <t>TOTAL LIABILITIES AND CAPITAL</t>
  </si>
  <si>
    <t>4a</t>
  </si>
  <si>
    <t>Schedule M-1, line 3 equals page 1, line 10</t>
  </si>
  <si>
    <t>Depreciation recorded on books in excess of that on the return</t>
  </si>
  <si>
    <t>4b</t>
  </si>
  <si>
    <t>Capital contributed during the year — cash</t>
  </si>
  <si>
    <t>Travel and entertainment — the nondeductible meals</t>
  </si>
  <si>
    <t>5</t>
  </si>
  <si>
    <t>Add lines 1 through 4</t>
  </si>
  <si>
    <t>Out of balance (line 14 less line 22) — must be nil</t>
  </si>
  <si>
    <t>Opening capital on W2 equals Schedule L, line 21, beginning of year</t>
  </si>
  <si>
    <t>Net income (loss) — share of page 1, line 22</t>
  </si>
  <si>
    <t>4</t>
  </si>
  <si>
    <t>Other increases — tax-exempt interest</t>
  </si>
  <si>
    <t>Share of income on W2 equals page 1, line 22</t>
  </si>
  <si>
    <t>6a</t>
  </si>
  <si>
    <t>Distributions — cash (enter as a negative)</t>
  </si>
  <si>
    <t>Distributions on W2 equal Schedule K, box 19A of 120,000</t>
  </si>
  <si>
    <t>7</t>
  </si>
  <si>
    <t>Other decreases — nondeductible expenses (enter as a negative)</t>
  </si>
  <si>
    <t>Tax-exempt interest</t>
  </si>
  <si>
    <t>Closing capital on W2 equals Schedule L, line 21, end of year</t>
  </si>
  <si>
    <t>6b</t>
  </si>
  <si>
    <t>Other income on books not on Schedule K</t>
  </si>
  <si>
    <t>7a</t>
  </si>
  <si>
    <t>Depreciation on the return in excess of that in the books</t>
  </si>
  <si>
    <t>BALANCE AT END OF YEAR</t>
  </si>
  <si>
    <t>Records 2 — the two depreciation figures</t>
  </si>
  <si>
    <t>Schedule L balances at the end of the year</t>
  </si>
  <si>
    <t>7b</t>
  </si>
  <si>
    <t>Other deductions on Schedule K not charged against book income</t>
  </si>
  <si>
    <t>Add lines 6 and 7</t>
  </si>
  <si>
    <t>A check reading CHECK means a figure is wrong. Find it — never enter a plug to make a schedule balance.</t>
  </si>
  <si>
    <t>DECLARATION</t>
  </si>
  <si>
    <t>PROOF — copy the total in the green cell above to Records 4, line 21, end of year</t>
  </si>
  <si>
    <t>Candidate name</t>
  </si>
  <si>
    <t>Income (loss) — line 5 less line 8</t>
  </si>
  <si>
    <t>Date</t>
  </si>
  <si>
    <t>PDF file submitted</t>
  </si>
  <si>
    <t>Reminder: line 3 is the tax figure from page 1, line 22 as allocated, not net income per books.</t>
  </si>
  <si>
    <t>In the simulator these figures are typed on the Schedule K-1 screen; the M-2 screen then builds itself.</t>
  </si>
  <si>
    <t>Must equal the Analysis of Net Income</t>
  </si>
  <si>
    <t>Analysis of Net Income (Loss) — page 1, line 22 plus the guaranteed payments</t>
  </si>
  <si>
    <t>Enter each line as a positive figure. Lines 6 and 7 are subtracted for you.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</si>
</sst>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\(#,##0\);\-"/>
  </numFmts>
  <fonts count="10">
    <font>
      <sz val="11.0"/>
      <color theme="1"/>
      <name val="Calibri"/>
      <scheme val="minor"/>
    </font>
    <font>
      <b/>
      <sz val="16.0"/>
      <color rgb="FF141414"/>
      <name val="Inter"/>
    </font>
    <font>
      <sz val="10.0"/>
      <color rgb="FF5B5B5B"/>
      <name val="Inter"/>
    </font>
    <font>
      <sz val="11.0"/>
      <color theme="1"/>
      <name val="Calibri"/>
    </font>
    <font>
      <b/>
      <sz val="10.0"/>
      <color rgb="FF141414"/>
      <name val="Inter"/>
    </font>
    <font>
      <b/>
      <sz val="12.0"/>
      <color rgb="FF141414"/>
      <name val="Inter"/>
    </font>
    <font>
      <sz val="10.0"/>
      <color rgb="FF141414"/>
      <name val="Inter"/>
    </font>
    <font>
      <i/>
      <sz val="10.0"/>
      <color rgb="FF5B5B5B"/>
      <name val="Inter"/>
    </font>
    <font>
      <b/>
      <sz val="10.0"/>
      <color rgb="FF5B5B5B"/>
      <name val="Inter"/>
    </font>
    <font>
      <sz val="10.0"/>
      <color rgb="FF0000FF"/>
      <name val="Inter"/>
    </font>
  </fonts>
  <fills count="7">
    <fill>
      <patternFill patternType="none"/>
    </fill>
    <fill>
      <patternFill patternType="lightGray"/>
    </fill>
    <fill>
      <patternFill patternType="solid">
        <fgColor rgb="FFF9C800"/>
        <bgColor rgb="FFF9C800"/>
      </patternFill>
    </fill>
    <fill>
      <patternFill patternType="solid">
        <fgColor rgb="FFEEF3FE"/>
        <bgColor rgb="FFEEF3FE"/>
      </patternFill>
    </fill>
    <fill>
      <patternFill patternType="solid">
        <fgColor rgb="FFFEF4CC"/>
        <bgColor rgb="FFFEF4CC"/>
      </patternFill>
    </fill>
    <fill>
      <patternFill patternType="solid">
        <fgColor rgb="FFE3F9EA"/>
        <bgColor rgb="FFE3F9EA"/>
      </patternFill>
    </fill>
    <fill>
      <patternFill patternType="solid">
        <fgColor rgb="FFFFE7EC"/>
        <bgColor rgb="FFFFE7EC"/>
      </patternFill>
    </fill>
  </fills>
  <borders count="6">
    <border/>
    <border>
      <left/>
      <right/>
      <top/>
      <bottom/>
    </border>
    <border>
      <left/>
      <right/>
      <top/>
      <bottom style="medium">
        <color rgb="FF141414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top style="medium">
        <color rgb="FF141414"/>
      </top>
      <bottom style="medium">
        <color rgb="FF141414"/>
      </bottom>
    </border>
    <border>
      <left/>
      <right/>
      <top style="medium">
        <color rgb="FF141414"/>
      </top>
      <bottom style="medium">
        <color rgb="FF141414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shrinkToFit="0" vertical="bottom" wrapText="0"/>
    </xf>
    <xf borderId="1" fillId="3" fontId="4" numFmtId="0" xfId="0" applyAlignment="1" applyBorder="1" applyFill="1" applyFont="1">
      <alignment shrinkToFit="0" vertical="bottom" wrapText="0"/>
    </xf>
    <xf borderId="1" fillId="3" fontId="3" numFmtId="0" xfId="0" applyAlignment="1" applyBorder="1" applyFill="1" applyFont="1">
      <alignment shrinkToFit="0" vertical="bottom" wrapText="0"/>
    </xf>
    <xf borderId="0" fillId="0" fontId="5" numFmtId="0" xfId="0" applyAlignment="1" applyFont="1">
      <alignment horizontal="left" shrinkToFit="0" vertical="center" wrapText="0"/>
    </xf>
    <xf borderId="2" fillId="4" fontId="4" numFmtId="0" xfId="0" applyAlignment="1" applyBorder="1" applyFill="1" applyFont="1">
      <alignment horizontal="left" shrinkToFit="0" vertical="bottom" wrapText="1"/>
    </xf>
    <xf borderId="0" fillId="0" fontId="6" numFmtId="0" xfId="0" applyAlignment="1" applyFont="1">
      <alignment shrinkToFit="0" vertical="top" wrapText="1"/>
    </xf>
    <xf borderId="0" fillId="0" fontId="2" numFmtId="0" xfId="0" applyAlignment="1" applyFont="1">
      <alignment horizontal="left" shrinkToFit="0" vertical="center" wrapText="0"/>
    </xf>
    <xf borderId="0" fillId="0" fontId="6" numFmtId="0" xfId="0" applyAlignment="1" applyFont="1">
      <alignment horizontal="left" shrinkToFit="0" vertical="center" wrapText="0"/>
    </xf>
    <xf borderId="1" fillId="5" fontId="4" numFmtId="0" xfId="0" applyAlignment="1" applyBorder="1" applyFill="1" applyFont="1">
      <alignment readingOrder="0" shrinkToFit="0" vertical="bottom" wrapText="0"/>
    </xf>
    <xf borderId="1" fillId="5" fontId="3" numFmtId="0" xfId="0" applyAlignment="1" applyBorder="1" applyFill="1" applyFont="1">
      <alignment shrinkToFit="0" vertical="bottom" wrapText="0"/>
    </xf>
    <xf borderId="2" fillId="4" fontId="4" numFmtId="0" xfId="0" applyAlignment="1" applyBorder="1" applyFill="1" applyFont="1">
      <alignment horizontal="right" shrinkToFit="0" vertical="bottom" wrapText="1"/>
    </xf>
    <xf borderId="3" fillId="0" fontId="6" numFmtId="164" xfId="0" applyAlignment="1" applyBorder="1" applyFont="1" applyNumberFormat="1">
      <alignment horizontal="right" shrinkToFit="0" vertical="bottom" wrapText="0"/>
    </xf>
    <xf borderId="0" fillId="0" fontId="4" numFmtId="0" xfId="0" applyAlignment="1" applyFont="1">
      <alignment horizontal="left" shrinkToFit="0" vertical="center" wrapText="0"/>
    </xf>
    <xf borderId="0" fillId="0" fontId="6" numFmtId="0" xfId="0" applyAlignment="1" applyFont="1">
      <alignment horizontal="left" shrinkToFit="0" vertical="top" wrapText="1"/>
    </xf>
    <xf borderId="1" fillId="5" fontId="4" numFmtId="0" xfId="0" applyAlignment="1" applyBorder="1" applyFill="1" applyFont="1">
      <alignment shrinkToFit="0" vertical="bottom" wrapText="0"/>
    </xf>
    <xf borderId="3" fillId="0" fontId="4" numFmtId="164" xfId="0" applyAlignment="1" applyBorder="1" applyFont="1" applyNumberFormat="1">
      <alignment horizontal="right" shrinkToFit="0" vertical="bottom" wrapText="0"/>
    </xf>
    <xf borderId="0" fillId="0" fontId="6" numFmtId="0" xfId="0" applyAlignment="1" applyFont="1">
      <alignment horizontal="left" readingOrder="0" shrinkToFit="0" vertical="top" wrapText="1"/>
    </xf>
    <xf borderId="1" fillId="6" fontId="4" numFmtId="0" xfId="0" applyAlignment="1" applyBorder="1" applyFill="1" applyFont="1">
      <alignment shrinkToFit="0" vertical="bottom" wrapText="0"/>
    </xf>
    <xf borderId="1" fillId="6" fontId="3" numFmtId="0" xfId="0" applyAlignment="1" applyBorder="1" applyFill="1" applyFont="1">
      <alignment shrinkToFit="0" vertical="bottom" wrapText="0"/>
    </xf>
    <xf borderId="3" fillId="5" fontId="4" numFmtId="164" xfId="0" applyAlignment="1" applyBorder="1" applyFill="1" applyFont="1" applyNumberFormat="1">
      <alignment horizontal="right" shrinkToFit="0" vertical="bottom" wrapText="0"/>
    </xf>
    <xf borderId="3" fillId="0" fontId="6" numFmtId="9" xfId="0" applyAlignment="1" applyBorder="1" applyFont="1" applyNumberFormat="1">
      <alignment horizontal="right" shrinkToFit="0" vertical="bottom" wrapText="0"/>
    </xf>
    <xf borderId="0" fillId="0" fontId="2" numFmtId="0" xfId="0" applyAlignment="1" applyFont="1">
      <alignment horizontal="left" readingOrder="0" shrinkToFit="0" vertical="center" wrapText="0"/>
    </xf>
    <xf borderId="3" fillId="0" fontId="4" numFmtId="9" xfId="0" applyAlignment="1" applyBorder="1" applyFont="1" applyNumberFormat="1">
      <alignment horizontal="right" shrinkToFit="0" vertical="bottom" wrapText="0"/>
    </xf>
    <xf borderId="0" fillId="0" fontId="7" numFmtId="0" xfId="0" applyAlignment="1" applyFont="1">
      <alignment horizontal="left" shrinkToFit="0" vertical="center" wrapText="0"/>
    </xf>
    <xf borderId="3" fillId="4" fontId="4" numFmtId="164" xfId="0" applyAlignment="1" applyBorder="1" applyFill="1" applyFont="1" applyNumberFormat="1">
      <alignment horizontal="right" shrinkToFit="0" vertical="bottom" wrapText="0"/>
    </xf>
    <xf borderId="0" fillId="0" fontId="8" numFmtId="0" xfId="0" applyAlignment="1" applyFont="1">
      <alignment horizontal="left" shrinkToFit="0" vertical="center" wrapText="0"/>
    </xf>
    <xf borderId="4" fillId="0" fontId="4" numFmtId="164" xfId="0" applyAlignment="1" applyBorder="1" applyFont="1" applyNumberFormat="1">
      <alignment horizontal="right" shrinkToFit="0" vertical="bottom" wrapText="0"/>
    </xf>
    <xf borderId="3" fillId="4" fontId="9" numFmtId="164" xfId="0" applyAlignment="1" applyBorder="1" applyFill="1" applyFont="1" applyNumberFormat="1">
      <alignment horizontal="right" shrinkToFit="0" vertical="bottom" wrapText="0"/>
    </xf>
    <xf borderId="0" fillId="0" fontId="9" numFmtId="0" xfId="0" applyAlignment="1" applyFont="1">
      <alignment horizontal="left" shrinkToFit="0" vertical="center" wrapText="0"/>
    </xf>
    <xf borderId="3" fillId="0" fontId="4" numFmtId="0" xfId="0" applyAlignment="1" applyBorder="1" applyFont="1">
      <alignment horizontal="center" shrinkToFit="0" vertical="bottom" wrapText="0"/>
    </xf>
    <xf borderId="3" fillId="6" fontId="4" numFmtId="164" xfId="0" applyAlignment="1" applyBorder="1" applyFill="1" applyFont="1" applyNumberFormat="1">
      <alignment horizontal="right" shrinkToFit="0" vertical="bottom" wrapText="0"/>
    </xf>
    <xf borderId="5" fillId="5" fontId="4" numFmtId="164" xfId="0" applyAlignment="1" applyBorder="1" applyFill="1" applyFont="1" applyNumberFormat="1">
      <alignment horizontal="right" shrinkToFit="0" vertical="bottom" wrapText="0"/>
    </xf>
    <xf borderId="3" fillId="4" fontId="9" numFmtId="0" xfId="0" applyAlignment="1" applyBorder="1" applyFill="1" applyFont="1">
      <alignment shrinkToFit="0" vertical="bottom" wrapText="0"/>
    </xf>
    <xf borderId="3" fillId="3" fontId="4" numFmtId="164" xfId="0" applyAlignment="1" applyBorder="1" applyFill="1" applyFont="1" applyNumberForma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30.0"/>
    <col customWidth="1" min="3" max="3" width="66.0"/>
    <col customWidth="1" min="4" max="4" width="18.0"/>
    <col customWidth="1" min="5" max="26" width="8.71"/>
  </cols>
  <sheetData>
    <row r="1">
      <c r="A1" s="1" t="s">
        <v>0</v>
      </c>
    </row>
    <row r="2">
      <c r="A2" s="2" t="s">
        <v>3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B5" s="6" t="s">
        <v>10</v>
      </c>
    </row>
    <row r="6" ht="30.0" customHeight="1">
      <c r="B6" s="8" t="s">
        <v>12</v>
      </c>
    </row>
    <row r="10">
      <c r="A10" s="11" t="s">
        <v>17</v>
      </c>
      <c r="B10" s="12"/>
      <c r="C10" s="12"/>
      <c r="D10" s="12"/>
      <c r="E10" s="12"/>
      <c r="F10" s="12"/>
      <c r="G10" s="12"/>
      <c r="H10" s="12"/>
    </row>
    <row r="11" ht="25.5" customHeight="1">
      <c r="B11" s="15" t="s">
        <v>40</v>
      </c>
      <c r="C11" s="16" t="s">
        <v>46</v>
      </c>
    </row>
    <row r="12" ht="25.5" customHeight="1">
      <c r="B12" s="15" t="s">
        <v>48</v>
      </c>
      <c r="C12" s="16" t="s">
        <v>49</v>
      </c>
    </row>
    <row r="13" ht="25.5" customHeight="1">
      <c r="B13" s="15" t="s">
        <v>51</v>
      </c>
      <c r="C13" s="16" t="s">
        <v>52</v>
      </c>
    </row>
    <row r="14">
      <c r="B14" s="15" t="s">
        <v>53</v>
      </c>
      <c r="C14" s="19" t="s">
        <v>54</v>
      </c>
    </row>
    <row r="15">
      <c r="B15" s="15" t="s">
        <v>57</v>
      </c>
      <c r="C15" s="16" t="s">
        <v>59</v>
      </c>
    </row>
    <row r="16" ht="25.5" customHeight="1">
      <c r="B16" s="15" t="s">
        <v>63</v>
      </c>
      <c r="C16" s="16" t="s">
        <v>65</v>
      </c>
    </row>
    <row r="18">
      <c r="A18" s="20" t="s">
        <v>69</v>
      </c>
      <c r="B18" s="21"/>
      <c r="C18" s="21"/>
      <c r="D18" s="21"/>
      <c r="E18" s="21"/>
      <c r="F18" s="21"/>
      <c r="G18" s="21"/>
      <c r="H18" s="21"/>
    </row>
    <row r="19">
      <c r="B19" s="10" t="s">
        <v>83</v>
      </c>
    </row>
    <row r="20">
      <c r="B20" s="10" t="s">
        <v>87</v>
      </c>
    </row>
    <row r="21" ht="15.75" customHeight="1">
      <c r="B21" s="10" t="s">
        <v>91</v>
      </c>
    </row>
    <row r="22" ht="15.75" customHeight="1"/>
    <row r="23" ht="15.75" customHeight="1">
      <c r="A23" s="4" t="s">
        <v>94</v>
      </c>
      <c r="B23" s="5"/>
      <c r="C23" s="5"/>
      <c r="D23" s="5"/>
      <c r="E23" s="5"/>
      <c r="F23" s="5"/>
      <c r="G23" s="5"/>
      <c r="H23" s="5"/>
    </row>
    <row r="24" ht="15.75" customHeight="1">
      <c r="B24" s="10" t="s">
        <v>102</v>
      </c>
      <c r="C24" s="9" t="s">
        <v>103</v>
      </c>
    </row>
    <row r="25" ht="15.75" customHeight="1">
      <c r="B25" s="10" t="s">
        <v>105</v>
      </c>
      <c r="C25" s="9" t="s">
        <v>107</v>
      </c>
    </row>
    <row r="26" ht="15.75" customHeight="1">
      <c r="B26" s="10" t="s">
        <v>109</v>
      </c>
      <c r="C26" s="9" t="s">
        <v>111</v>
      </c>
    </row>
    <row r="27" ht="15.75" customHeight="1">
      <c r="B27" s="15" t="s">
        <v>113</v>
      </c>
      <c r="C27" s="9" t="s">
        <v>114</v>
      </c>
    </row>
    <row r="28" ht="15.75" customHeight="1">
      <c r="B28" s="15" t="s">
        <v>117</v>
      </c>
      <c r="C28" s="9" t="s">
        <v>118</v>
      </c>
    </row>
    <row r="29" ht="15.75" customHeight="1">
      <c r="B29" s="15" t="s">
        <v>121</v>
      </c>
      <c r="C29" s="9" t="s">
        <v>114</v>
      </c>
    </row>
    <row r="30" ht="15.75" customHeight="1">
      <c r="B30" s="15" t="s">
        <v>123</v>
      </c>
      <c r="C30" s="24" t="s">
        <v>125</v>
      </c>
    </row>
    <row r="31" ht="15.75" customHeight="1"/>
    <row r="32" ht="15.75" customHeight="1">
      <c r="B32" s="26" t="s">
        <v>128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6:D8"/>
    <mergeCell ref="B19:D19"/>
    <mergeCell ref="B20:D20"/>
    <mergeCell ref="B21:D21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30.0"/>
    <col customWidth="1" min="3" max="3" width="26.0"/>
    <col customWidth="1" min="4" max="4" width="32.0"/>
    <col customWidth="1" min="5" max="5" width="24.0"/>
    <col customWidth="1" min="6" max="6" width="16.0"/>
    <col customWidth="1" min="7" max="26" width="8.71"/>
  </cols>
  <sheetData>
    <row r="1">
      <c r="A1" s="1" t="s">
        <v>6</v>
      </c>
    </row>
    <row r="2">
      <c r="A2" s="2" t="s">
        <v>7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4" t="s">
        <v>8</v>
      </c>
      <c r="B5" s="5"/>
      <c r="C5" s="5"/>
      <c r="D5" s="5"/>
      <c r="E5" s="5"/>
      <c r="F5" s="5"/>
      <c r="G5" s="5"/>
      <c r="H5" s="5"/>
    </row>
    <row r="6">
      <c r="B6" s="9" t="s">
        <v>13</v>
      </c>
      <c r="C6" s="10" t="s">
        <v>18</v>
      </c>
    </row>
    <row r="7">
      <c r="B7" s="9" t="s">
        <v>20</v>
      </c>
      <c r="C7" s="10" t="s">
        <v>21</v>
      </c>
    </row>
    <row r="8">
      <c r="B8" s="9" t="s">
        <v>22</v>
      </c>
      <c r="C8" s="10" t="s">
        <v>23</v>
      </c>
    </row>
    <row r="9">
      <c r="B9" s="9" t="s">
        <v>24</v>
      </c>
      <c r="C9" s="10" t="s">
        <v>25</v>
      </c>
    </row>
    <row r="10">
      <c r="B10" s="9" t="s">
        <v>26</v>
      </c>
      <c r="C10" s="10" t="s">
        <v>27</v>
      </c>
    </row>
    <row r="11">
      <c r="B11" s="9" t="s">
        <v>28</v>
      </c>
      <c r="C11" s="10" t="s">
        <v>29</v>
      </c>
    </row>
    <row r="12">
      <c r="B12" s="9" t="s">
        <v>30</v>
      </c>
      <c r="C12" s="10" t="s">
        <v>31</v>
      </c>
    </row>
    <row r="13">
      <c r="B13" s="9" t="s">
        <v>32</v>
      </c>
      <c r="C13" s="10" t="s">
        <v>33</v>
      </c>
    </row>
    <row r="14">
      <c r="B14" s="9" t="s">
        <v>34</v>
      </c>
      <c r="C14" s="10" t="s">
        <v>36</v>
      </c>
    </row>
    <row r="15">
      <c r="B15" s="9" t="s">
        <v>38</v>
      </c>
      <c r="C15" s="10" t="s">
        <v>39</v>
      </c>
    </row>
    <row r="16">
      <c r="B16" s="9" t="s">
        <v>41</v>
      </c>
      <c r="C16" s="15" t="s">
        <v>42</v>
      </c>
    </row>
    <row r="18">
      <c r="A18" s="17" t="s">
        <v>50</v>
      </c>
      <c r="B18" s="12"/>
      <c r="C18" s="12"/>
      <c r="D18" s="12"/>
      <c r="E18" s="12"/>
      <c r="F18" s="12"/>
      <c r="G18" s="12"/>
      <c r="H18" s="12"/>
    </row>
    <row r="19">
      <c r="A19" s="7"/>
      <c r="B19" s="7" t="s">
        <v>64</v>
      </c>
      <c r="C19" s="7" t="s">
        <v>66</v>
      </c>
      <c r="D19" s="13" t="s">
        <v>68</v>
      </c>
      <c r="E19" s="13" t="s">
        <v>70</v>
      </c>
    </row>
    <row r="20">
      <c r="B20" s="10" t="s">
        <v>74</v>
      </c>
      <c r="C20" s="10" t="s">
        <v>75</v>
      </c>
      <c r="D20" s="23">
        <v>0.5</v>
      </c>
      <c r="E20" s="14">
        <v>54000.0</v>
      </c>
    </row>
    <row r="21" ht="15.75" customHeight="1">
      <c r="B21" s="10" t="s">
        <v>90</v>
      </c>
      <c r="C21" s="10" t="s">
        <v>75</v>
      </c>
      <c r="D21" s="23">
        <v>0.3</v>
      </c>
      <c r="E21" s="14">
        <v>30000.0</v>
      </c>
    </row>
    <row r="22" ht="15.75" customHeight="1">
      <c r="B22" s="10" t="s">
        <v>95</v>
      </c>
      <c r="C22" s="10" t="s">
        <v>96</v>
      </c>
      <c r="D22" s="23">
        <v>0.2</v>
      </c>
      <c r="E22" s="14">
        <v>0.0</v>
      </c>
    </row>
    <row r="23" ht="15.75" customHeight="1">
      <c r="B23" s="15" t="s">
        <v>85</v>
      </c>
      <c r="D23" s="25">
        <f t="shared" ref="D23:E23" si="1">SUM(D20:D22)</f>
        <v>1</v>
      </c>
      <c r="E23" s="18">
        <f t="shared" si="1"/>
        <v>84000</v>
      </c>
    </row>
    <row r="24" ht="15.75" customHeight="1"/>
    <row r="25" ht="15.75" customHeight="1">
      <c r="A25" s="20" t="s">
        <v>132</v>
      </c>
      <c r="B25" s="21"/>
      <c r="C25" s="21"/>
      <c r="D25" s="21"/>
      <c r="E25" s="21"/>
      <c r="F25" s="21"/>
      <c r="G25" s="21"/>
      <c r="H25" s="21"/>
    </row>
    <row r="26" ht="15.75" customHeight="1">
      <c r="A26" s="7"/>
      <c r="B26" s="7" t="s">
        <v>64</v>
      </c>
      <c r="C26" s="7" t="s">
        <v>138</v>
      </c>
      <c r="D26" s="13" t="s">
        <v>22</v>
      </c>
      <c r="E26" s="13" t="s">
        <v>24</v>
      </c>
    </row>
    <row r="27" ht="15.75" customHeight="1">
      <c r="B27" s="10" t="s">
        <v>74</v>
      </c>
      <c r="C27" s="10" t="s">
        <v>139</v>
      </c>
      <c r="D27" s="10" t="s">
        <v>140</v>
      </c>
      <c r="E27" s="10" t="s">
        <v>25</v>
      </c>
    </row>
    <row r="28" ht="15.75" customHeight="1">
      <c r="B28" s="10" t="s">
        <v>90</v>
      </c>
      <c r="C28" s="10" t="s">
        <v>142</v>
      </c>
      <c r="D28" s="10" t="s">
        <v>144</v>
      </c>
      <c r="E28" s="10" t="s">
        <v>145</v>
      </c>
    </row>
    <row r="29" ht="15.75" customHeight="1">
      <c r="B29" s="10" t="s">
        <v>95</v>
      </c>
      <c r="C29" s="10" t="s">
        <v>147</v>
      </c>
      <c r="D29" s="10" t="s">
        <v>148</v>
      </c>
      <c r="E29" s="10" t="s">
        <v>149</v>
      </c>
    </row>
    <row r="30" ht="15.75" customHeight="1"/>
    <row r="31" ht="15.75" customHeight="1">
      <c r="B31" s="26" t="s">
        <v>151</v>
      </c>
    </row>
    <row r="32" ht="15.75" customHeight="1">
      <c r="B32" s="26" t="s">
        <v>153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8.0"/>
    <col customWidth="1" min="3" max="3" width="48.0"/>
    <col customWidth="1" min="4" max="4" width="16.0"/>
    <col customWidth="1" min="5" max="5" width="4.0"/>
    <col customWidth="1" min="6" max="6" width="40.0"/>
    <col customWidth="1" min="7" max="7" width="14.0"/>
    <col customWidth="1" min="8" max="26" width="8.71"/>
  </cols>
  <sheetData>
    <row r="1">
      <c r="A1" s="1" t="s">
        <v>1</v>
      </c>
    </row>
    <row r="2">
      <c r="A2" s="2" t="s">
        <v>5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4" t="s">
        <v>11</v>
      </c>
      <c r="B5" s="5"/>
      <c r="C5" s="5"/>
      <c r="D5" s="5"/>
      <c r="E5" s="5"/>
      <c r="F5" s="5"/>
      <c r="G5" s="5"/>
      <c r="H5" s="5"/>
    </row>
    <row r="6">
      <c r="A6" s="7"/>
      <c r="B6" s="7" t="s">
        <v>14</v>
      </c>
      <c r="C6" s="7" t="s">
        <v>19</v>
      </c>
      <c r="D6" s="13" t="s">
        <v>15</v>
      </c>
    </row>
    <row r="7">
      <c r="B7" s="9" t="s">
        <v>35</v>
      </c>
      <c r="C7" s="10" t="s">
        <v>37</v>
      </c>
      <c r="D7" s="14">
        <v>1240000.0</v>
      </c>
    </row>
    <row r="8">
      <c r="B8" s="9" t="s">
        <v>43</v>
      </c>
      <c r="C8" s="10" t="s">
        <v>44</v>
      </c>
      <c r="D8" s="14">
        <v>15000.0</v>
      </c>
    </row>
    <row r="9">
      <c r="B9" s="9" t="s">
        <v>45</v>
      </c>
      <c r="C9" s="15" t="s">
        <v>47</v>
      </c>
      <c r="D9" s="18">
        <f>D7-D8</f>
        <v>1225000</v>
      </c>
    </row>
    <row r="10">
      <c r="B10" s="9" t="s">
        <v>56</v>
      </c>
      <c r="C10" s="10" t="s">
        <v>58</v>
      </c>
      <c r="D10" s="14">
        <v>430000.0</v>
      </c>
    </row>
    <row r="11">
      <c r="B11" s="9" t="s">
        <v>39</v>
      </c>
      <c r="C11" s="15" t="s">
        <v>61</v>
      </c>
      <c r="D11" s="18">
        <f>D9-D10</f>
        <v>795000</v>
      </c>
    </row>
    <row r="12">
      <c r="B12" s="9" t="s">
        <v>72</v>
      </c>
      <c r="C12" s="15" t="s">
        <v>73</v>
      </c>
      <c r="D12" s="22">
        <f>D11</f>
        <v>795000</v>
      </c>
    </row>
    <row r="13">
      <c r="B13" s="9" t="s">
        <v>76</v>
      </c>
      <c r="C13" s="10" t="s">
        <v>77</v>
      </c>
      <c r="D13" s="14">
        <v>210000.0</v>
      </c>
    </row>
    <row r="14">
      <c r="B14" s="9" t="s">
        <v>80</v>
      </c>
      <c r="C14" s="10" t="s">
        <v>82</v>
      </c>
      <c r="D14" s="14">
        <v>84000.0</v>
      </c>
    </row>
    <row r="15">
      <c r="B15" s="9" t="s">
        <v>86</v>
      </c>
      <c r="C15" s="10" t="s">
        <v>88</v>
      </c>
      <c r="D15" s="14">
        <v>7400.0</v>
      </c>
    </row>
    <row r="16">
      <c r="B16" s="9" t="s">
        <v>92</v>
      </c>
      <c r="C16" s="10" t="s">
        <v>93</v>
      </c>
      <c r="D16" s="14">
        <v>5000.0</v>
      </c>
    </row>
    <row r="17">
      <c r="B17" s="9" t="s">
        <v>97</v>
      </c>
      <c r="C17" s="10" t="s">
        <v>98</v>
      </c>
      <c r="D17" s="14">
        <v>48000.0</v>
      </c>
    </row>
    <row r="18">
      <c r="B18" s="9" t="s">
        <v>99</v>
      </c>
      <c r="C18" s="10" t="s">
        <v>101</v>
      </c>
      <c r="D18" s="14">
        <v>19600.0</v>
      </c>
    </row>
    <row r="19">
      <c r="B19" s="9" t="s">
        <v>104</v>
      </c>
      <c r="C19" s="10" t="s">
        <v>106</v>
      </c>
      <c r="D19" s="14">
        <v>9000.0</v>
      </c>
    </row>
    <row r="20">
      <c r="B20" s="9" t="s">
        <v>110</v>
      </c>
      <c r="C20" s="10" t="s">
        <v>112</v>
      </c>
      <c r="D20" s="14">
        <v>52000.0</v>
      </c>
    </row>
    <row r="21" ht="15.75" customHeight="1">
      <c r="B21" s="9" t="s">
        <v>115</v>
      </c>
      <c r="C21" s="10" t="s">
        <v>116</v>
      </c>
      <c r="D21" s="14">
        <v>12000.0</v>
      </c>
    </row>
    <row r="22" ht="15.75" customHeight="1">
      <c r="B22" s="9" t="s">
        <v>120</v>
      </c>
      <c r="C22" s="10" t="s">
        <v>122</v>
      </c>
      <c r="D22" s="14">
        <v>15000.0</v>
      </c>
    </row>
    <row r="23" ht="15.75" customHeight="1">
      <c r="B23" s="9" t="s">
        <v>124</v>
      </c>
      <c r="C23" s="15" t="s">
        <v>126</v>
      </c>
      <c r="D23" s="18">
        <f>D37</f>
        <v>63000</v>
      </c>
    </row>
    <row r="24" ht="15.75" customHeight="1">
      <c r="B24" s="9" t="s">
        <v>129</v>
      </c>
      <c r="C24" s="15" t="s">
        <v>130</v>
      </c>
      <c r="D24" s="18">
        <f>SUM(D13:D23)</f>
        <v>525000</v>
      </c>
    </row>
    <row r="25" ht="15.75" customHeight="1">
      <c r="B25" s="9" t="s">
        <v>133</v>
      </c>
      <c r="C25" s="15" t="s">
        <v>135</v>
      </c>
      <c r="D25" s="22">
        <f>D12-D24</f>
        <v>270000</v>
      </c>
    </row>
    <row r="26" ht="15.75" customHeight="1"/>
    <row r="27" ht="15.75" customHeight="1">
      <c r="A27" s="17" t="s">
        <v>136</v>
      </c>
      <c r="B27" s="12"/>
      <c r="C27" s="12"/>
      <c r="D27" s="12"/>
      <c r="E27" s="12"/>
      <c r="F27" s="12"/>
      <c r="G27" s="12"/>
      <c r="H27" s="12"/>
    </row>
    <row r="28" ht="15.75" customHeight="1">
      <c r="A28" s="7"/>
      <c r="C28" s="7" t="s">
        <v>78</v>
      </c>
      <c r="D28" s="13" t="s">
        <v>15</v>
      </c>
    </row>
    <row r="29" ht="15.75" customHeight="1">
      <c r="C29" s="10" t="s">
        <v>141</v>
      </c>
      <c r="D29" s="14">
        <v>14200.0</v>
      </c>
    </row>
    <row r="30" ht="15.75" customHeight="1">
      <c r="C30" s="10" t="s">
        <v>143</v>
      </c>
      <c r="D30" s="14">
        <v>9800.0</v>
      </c>
    </row>
    <row r="31" ht="15.75" customHeight="1">
      <c r="C31" s="10" t="s">
        <v>146</v>
      </c>
      <c r="D31" s="14">
        <v>11500.0</v>
      </c>
    </row>
    <row r="32" ht="15.75" customHeight="1">
      <c r="C32" s="10" t="s">
        <v>150</v>
      </c>
      <c r="D32" s="14">
        <v>8600.0</v>
      </c>
    </row>
    <row r="33" ht="15.75" customHeight="1">
      <c r="C33" s="10" t="s">
        <v>152</v>
      </c>
      <c r="D33" s="14">
        <v>4500.0</v>
      </c>
    </row>
    <row r="34" ht="15.75" customHeight="1">
      <c r="C34" s="10" t="s">
        <v>154</v>
      </c>
      <c r="D34" s="14">
        <v>3100.0</v>
      </c>
    </row>
    <row r="35" ht="15.75" customHeight="1">
      <c r="C35" s="10" t="s">
        <v>155</v>
      </c>
      <c r="D35" s="14">
        <v>7200.0</v>
      </c>
    </row>
    <row r="36" ht="15.75" customHeight="1">
      <c r="C36" s="10" t="s">
        <v>156</v>
      </c>
      <c r="D36" s="14">
        <v>4100.0</v>
      </c>
    </row>
    <row r="37" ht="15.75" customHeight="1">
      <c r="C37" s="15" t="s">
        <v>157</v>
      </c>
      <c r="D37" s="27">
        <f>SUM(D29:D36)</f>
        <v>63000</v>
      </c>
    </row>
    <row r="38" ht="15.75" customHeight="1"/>
    <row r="39" ht="15.75" customHeight="1">
      <c r="A39" s="20" t="s">
        <v>158</v>
      </c>
      <c r="B39" s="21"/>
      <c r="C39" s="21"/>
      <c r="D39" s="21"/>
      <c r="E39" s="21"/>
      <c r="F39" s="21"/>
      <c r="G39" s="21"/>
      <c r="H39" s="21"/>
    </row>
    <row r="40" ht="15.75" customHeight="1">
      <c r="A40" s="7"/>
      <c r="C40" s="7" t="s">
        <v>159</v>
      </c>
      <c r="D40" s="13" t="s">
        <v>15</v>
      </c>
    </row>
    <row r="41" ht="15.75" customHeight="1">
      <c r="C41" s="10" t="s">
        <v>160</v>
      </c>
      <c r="D41" s="14">
        <v>280000.0</v>
      </c>
    </row>
    <row r="42" ht="15.75" customHeight="1">
      <c r="C42" s="10" t="s">
        <v>161</v>
      </c>
      <c r="D42" s="14">
        <v>40000.0</v>
      </c>
    </row>
    <row r="43" ht="15.75" customHeight="1">
      <c r="C43" s="10" t="s">
        <v>162</v>
      </c>
      <c r="D43" s="14">
        <v>52000.0</v>
      </c>
    </row>
    <row r="44" ht="15.75" customHeight="1">
      <c r="C44" s="10" t="s">
        <v>163</v>
      </c>
      <c r="D44" s="14">
        <v>9000.0</v>
      </c>
    </row>
    <row r="45" ht="15.75" customHeight="1">
      <c r="C45" s="10" t="s">
        <v>164</v>
      </c>
      <c r="D45" s="14">
        <v>4500.0</v>
      </c>
    </row>
    <row r="46" ht="15.75" customHeight="1">
      <c r="C46" s="10" t="s">
        <v>165</v>
      </c>
      <c r="D46" s="14">
        <v>2500.0</v>
      </c>
    </row>
    <row r="47" ht="15.75" customHeight="1"/>
    <row r="48" ht="15.75" customHeight="1">
      <c r="C48" s="26" t="s">
        <v>166</v>
      </c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46.0"/>
    <col customWidth="1" min="3" max="6" width="16.0"/>
    <col customWidth="1" min="7" max="26" width="8.71"/>
  </cols>
  <sheetData>
    <row r="1">
      <c r="A1" s="1" t="s">
        <v>2</v>
      </c>
    </row>
    <row r="2">
      <c r="A2" s="2" t="s">
        <v>4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4" t="s">
        <v>9</v>
      </c>
      <c r="B5" s="5"/>
      <c r="C5" s="5"/>
      <c r="D5" s="5"/>
      <c r="E5" s="5"/>
      <c r="F5" s="5"/>
      <c r="G5" s="5"/>
      <c r="H5" s="5"/>
    </row>
    <row r="6">
      <c r="A6" s="7"/>
      <c r="B6" s="7" t="s">
        <v>14</v>
      </c>
      <c r="C6" s="7" t="s">
        <v>15</v>
      </c>
    </row>
    <row r="7">
      <c r="B7" s="10" t="s">
        <v>16</v>
      </c>
      <c r="C7" s="18">
        <f>'Records 2 — Page 1'!D25</f>
        <v>270000</v>
      </c>
    </row>
    <row r="8">
      <c r="B8" s="10" t="s">
        <v>55</v>
      </c>
      <c r="C8" s="14">
        <v>84000.0</v>
      </c>
    </row>
    <row r="9">
      <c r="B9" s="10" t="s">
        <v>60</v>
      </c>
      <c r="C9" s="14">
        <v>2500.0</v>
      </c>
    </row>
    <row r="10">
      <c r="B10" s="10" t="s">
        <v>62</v>
      </c>
      <c r="C10" s="14">
        <v>4500.0</v>
      </c>
    </row>
    <row r="11">
      <c r="B11" s="10" t="s">
        <v>67</v>
      </c>
      <c r="C11" s="14">
        <v>120000.0</v>
      </c>
    </row>
    <row r="13">
      <c r="A13" s="17" t="s">
        <v>71</v>
      </c>
      <c r="B13" s="12"/>
      <c r="C13" s="12"/>
      <c r="D13" s="12"/>
      <c r="E13" s="12"/>
      <c r="F13" s="12"/>
      <c r="G13" s="12"/>
      <c r="H13" s="12"/>
    </row>
    <row r="14">
      <c r="A14" s="7"/>
      <c r="B14" s="7" t="s">
        <v>78</v>
      </c>
      <c r="C14" s="7" t="s">
        <v>79</v>
      </c>
      <c r="D14" s="13" t="s">
        <v>81</v>
      </c>
      <c r="E14" s="13" t="s">
        <v>84</v>
      </c>
      <c r="F14" s="13" t="s">
        <v>85</v>
      </c>
    </row>
    <row r="15">
      <c r="B15" s="10" t="s">
        <v>89</v>
      </c>
      <c r="C15" s="14">
        <v>150000.0</v>
      </c>
      <c r="D15" s="14">
        <v>90000.0</v>
      </c>
      <c r="E15" s="14">
        <v>60000.0</v>
      </c>
      <c r="F15" s="14">
        <f t="shared" ref="F15:F21" si="1">SUM(C15:E15)</f>
        <v>300000</v>
      </c>
    </row>
    <row r="16">
      <c r="B16" s="10" t="s">
        <v>100</v>
      </c>
      <c r="C16" s="14">
        <v>0.0</v>
      </c>
      <c r="D16" s="14">
        <v>0.0</v>
      </c>
      <c r="E16" s="14">
        <v>0.0</v>
      </c>
      <c r="F16" s="14">
        <f t="shared" si="1"/>
        <v>0</v>
      </c>
    </row>
    <row r="17">
      <c r="B17" s="10" t="s">
        <v>108</v>
      </c>
      <c r="C17" s="14">
        <v>135000.0</v>
      </c>
      <c r="D17" s="14">
        <v>81000.0</v>
      </c>
      <c r="E17" s="14">
        <v>54000.0</v>
      </c>
      <c r="F17" s="14">
        <f t="shared" si="1"/>
        <v>270000</v>
      </c>
    </row>
    <row r="18">
      <c r="B18" s="10" t="s">
        <v>119</v>
      </c>
      <c r="C18" s="14">
        <v>1250.0</v>
      </c>
      <c r="D18" s="14">
        <v>750.0</v>
      </c>
      <c r="E18" s="14">
        <v>500.0</v>
      </c>
      <c r="F18" s="14">
        <f t="shared" si="1"/>
        <v>2500</v>
      </c>
    </row>
    <row r="19">
      <c r="B19" s="10" t="s">
        <v>127</v>
      </c>
      <c r="C19" s="14">
        <v>60000.0</v>
      </c>
      <c r="D19" s="14">
        <v>36000.0</v>
      </c>
      <c r="E19" s="14">
        <v>24000.0</v>
      </c>
      <c r="F19" s="14">
        <f t="shared" si="1"/>
        <v>120000</v>
      </c>
    </row>
    <row r="20">
      <c r="B20" s="10" t="s">
        <v>131</v>
      </c>
      <c r="C20" s="14">
        <v>2250.0</v>
      </c>
      <c r="D20" s="14">
        <v>1350.0</v>
      </c>
      <c r="E20" s="14">
        <v>900.0</v>
      </c>
      <c r="F20" s="14">
        <f t="shared" si="1"/>
        <v>4500</v>
      </c>
    </row>
    <row r="21" ht="15.75" customHeight="1">
      <c r="B21" s="10" t="s">
        <v>134</v>
      </c>
      <c r="C21" s="14">
        <v>54000.0</v>
      </c>
      <c r="D21" s="14">
        <v>30000.0</v>
      </c>
      <c r="E21" s="14">
        <v>0.0</v>
      </c>
      <c r="F21" s="14">
        <f t="shared" si="1"/>
        <v>84000</v>
      </c>
    </row>
    <row r="22" ht="15.75" customHeight="1"/>
    <row r="23" ht="15.75" customHeight="1">
      <c r="B23" s="26" t="s">
        <v>137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8.0"/>
    <col customWidth="1" min="3" max="3" width="48.0"/>
    <col customWidth="1" min="4" max="5" width="16.0"/>
    <col customWidth="1" min="6" max="6" width="34.0"/>
    <col customWidth="1" min="7" max="26" width="8.71"/>
  </cols>
  <sheetData>
    <row r="1">
      <c r="A1" s="1" t="s">
        <v>167</v>
      </c>
    </row>
    <row r="2">
      <c r="A2" s="2" t="s">
        <v>168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7"/>
      <c r="B5" s="7" t="s">
        <v>14</v>
      </c>
      <c r="C5" s="7" t="s">
        <v>19</v>
      </c>
      <c r="D5" s="13" t="s">
        <v>169</v>
      </c>
      <c r="E5" s="13" t="s">
        <v>170</v>
      </c>
      <c r="F5" s="13" t="s">
        <v>171</v>
      </c>
    </row>
    <row r="6">
      <c r="B6" s="9" t="s">
        <v>172</v>
      </c>
      <c r="C6" s="10" t="s">
        <v>173</v>
      </c>
      <c r="D6" s="14">
        <v>96000.0</v>
      </c>
      <c r="E6" s="14">
        <v>197000.0</v>
      </c>
    </row>
    <row r="7">
      <c r="B7" s="9" t="s">
        <v>174</v>
      </c>
      <c r="C7" s="10" t="s">
        <v>175</v>
      </c>
      <c r="D7" s="14">
        <v>145000.0</v>
      </c>
      <c r="E7" s="14">
        <v>168000.0</v>
      </c>
    </row>
    <row r="8">
      <c r="B8" s="9" t="s">
        <v>39</v>
      </c>
      <c r="C8" s="10" t="s">
        <v>176</v>
      </c>
      <c r="D8" s="14">
        <v>88000.0</v>
      </c>
      <c r="E8" s="14">
        <v>92000.0</v>
      </c>
    </row>
    <row r="9">
      <c r="B9" s="9" t="s">
        <v>177</v>
      </c>
      <c r="C9" s="10" t="s">
        <v>178</v>
      </c>
      <c r="D9" s="14">
        <v>420000.0</v>
      </c>
      <c r="E9" s="14">
        <v>480000.0</v>
      </c>
      <c r="F9" s="9" t="s">
        <v>179</v>
      </c>
    </row>
    <row r="10">
      <c r="B10" s="9" t="s">
        <v>180</v>
      </c>
      <c r="C10" s="10" t="s">
        <v>181</v>
      </c>
      <c r="D10" s="14">
        <v>150000.0</v>
      </c>
      <c r="E10" s="14">
        <v>202000.0</v>
      </c>
      <c r="F10" s="9" t="s">
        <v>183</v>
      </c>
    </row>
    <row r="11">
      <c r="B11" s="9" t="s">
        <v>86</v>
      </c>
      <c r="C11" s="10" t="s">
        <v>185</v>
      </c>
      <c r="D11" s="14">
        <v>40000.0</v>
      </c>
      <c r="E11" s="14">
        <v>40000.0</v>
      </c>
    </row>
    <row r="12">
      <c r="B12" s="28" t="s">
        <v>99</v>
      </c>
      <c r="C12" s="15" t="s">
        <v>188</v>
      </c>
      <c r="D12" s="29">
        <f t="shared" ref="D12:E12" si="1">D6+D7+D8+D9-D10+D11</f>
        <v>639000</v>
      </c>
      <c r="E12" s="29">
        <f t="shared" si="1"/>
        <v>775000</v>
      </c>
    </row>
    <row r="14">
      <c r="B14" s="9" t="s">
        <v>104</v>
      </c>
      <c r="C14" s="10" t="s">
        <v>193</v>
      </c>
      <c r="D14" s="14">
        <v>74000.0</v>
      </c>
      <c r="E14" s="14">
        <v>82000.0</v>
      </c>
    </row>
    <row r="15">
      <c r="B15" s="9" t="s">
        <v>115</v>
      </c>
      <c r="C15" s="10" t="s">
        <v>198</v>
      </c>
      <c r="D15" s="14">
        <v>150000.0</v>
      </c>
      <c r="E15" s="14">
        <v>150000.0</v>
      </c>
      <c r="F15" s="9" t="s">
        <v>200</v>
      </c>
    </row>
    <row r="16">
      <c r="B16" s="9" t="s">
        <v>201</v>
      </c>
      <c r="C16" s="10" t="s">
        <v>202</v>
      </c>
      <c r="D16" s="14">
        <v>115000.0</v>
      </c>
      <c r="E16" s="14">
        <v>95000.0</v>
      </c>
      <c r="F16" s="9" t="s">
        <v>204</v>
      </c>
    </row>
    <row r="17">
      <c r="B17" s="9" t="s">
        <v>129</v>
      </c>
      <c r="C17" s="10" t="s">
        <v>205</v>
      </c>
      <c r="D17" s="14">
        <v>300000.0</v>
      </c>
      <c r="E17" s="30"/>
      <c r="F17" s="31" t="s">
        <v>209</v>
      </c>
    </row>
    <row r="18">
      <c r="B18" s="28" t="s">
        <v>133</v>
      </c>
      <c r="C18" s="15" t="s">
        <v>212</v>
      </c>
      <c r="D18" s="29">
        <f t="shared" ref="D18:E18" si="2">SUM(D14:D16)+D17</f>
        <v>639000</v>
      </c>
      <c r="E18" s="29">
        <f t="shared" si="2"/>
        <v>327000</v>
      </c>
    </row>
    <row r="19">
      <c r="C19" s="26" t="s">
        <v>221</v>
      </c>
      <c r="D19" s="33">
        <f t="shared" ref="D19:E19" si="3">D12-D18</f>
        <v>0</v>
      </c>
      <c r="E19" s="33">
        <f t="shared" si="3"/>
        <v>448000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8.0"/>
    <col customWidth="1" min="3" max="3" width="56.0"/>
    <col customWidth="1" min="4" max="4" width="18.0"/>
    <col customWidth="1" min="5" max="5" width="44.0"/>
    <col customWidth="1" min="6" max="26" width="8.71"/>
  </cols>
  <sheetData>
    <row r="1">
      <c r="A1" s="1" t="s">
        <v>182</v>
      </c>
    </row>
    <row r="2">
      <c r="A2" s="2" t="s">
        <v>184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7"/>
      <c r="B5" s="7" t="s">
        <v>14</v>
      </c>
      <c r="C5" s="7" t="s">
        <v>19</v>
      </c>
      <c r="D5" s="13" t="s">
        <v>15</v>
      </c>
      <c r="E5" s="13" t="s">
        <v>191</v>
      </c>
    </row>
    <row r="6">
      <c r="B6" s="9" t="s">
        <v>172</v>
      </c>
      <c r="C6" s="10" t="s">
        <v>196</v>
      </c>
      <c r="D6" s="30"/>
      <c r="E6" s="26" t="s">
        <v>207</v>
      </c>
    </row>
    <row r="7">
      <c r="B7" s="9" t="s">
        <v>56</v>
      </c>
      <c r="C7" s="10" t="s">
        <v>208</v>
      </c>
      <c r="D7" s="30"/>
    </row>
    <row r="8">
      <c r="B8" s="9" t="s">
        <v>39</v>
      </c>
      <c r="C8" s="10" t="s">
        <v>210</v>
      </c>
      <c r="D8" s="30"/>
      <c r="E8" s="26" t="s">
        <v>211</v>
      </c>
    </row>
    <row r="9">
      <c r="B9" s="9" t="s">
        <v>213</v>
      </c>
      <c r="C9" s="10" t="s">
        <v>215</v>
      </c>
      <c r="D9" s="30"/>
    </row>
    <row r="10">
      <c r="B10" s="9" t="s">
        <v>216</v>
      </c>
      <c r="C10" s="10" t="s">
        <v>218</v>
      </c>
      <c r="D10" s="30"/>
      <c r="E10" s="26" t="s">
        <v>207</v>
      </c>
    </row>
    <row r="11">
      <c r="B11" s="9" t="s">
        <v>219</v>
      </c>
      <c r="C11" s="15" t="s">
        <v>220</v>
      </c>
      <c r="D11" s="18">
        <f>D6+D7+D8+D9+D10</f>
        <v>0</v>
      </c>
    </row>
    <row r="12">
      <c r="B12" s="9" t="s">
        <v>227</v>
      </c>
      <c r="C12" s="10" t="s">
        <v>232</v>
      </c>
      <c r="D12" s="30"/>
      <c r="E12" s="26" t="s">
        <v>207</v>
      </c>
    </row>
    <row r="13">
      <c r="B13" s="9" t="s">
        <v>234</v>
      </c>
      <c r="C13" s="10" t="s">
        <v>235</v>
      </c>
      <c r="D13" s="30"/>
    </row>
    <row r="14">
      <c r="B14" s="9" t="s">
        <v>236</v>
      </c>
      <c r="C14" s="10" t="s">
        <v>237</v>
      </c>
      <c r="D14" s="30"/>
      <c r="E14" s="26" t="s">
        <v>239</v>
      </c>
    </row>
    <row r="15">
      <c r="B15" s="9" t="s">
        <v>241</v>
      </c>
      <c r="C15" s="10" t="s">
        <v>242</v>
      </c>
      <c r="D15" s="30"/>
    </row>
    <row r="16">
      <c r="B16" s="9" t="s">
        <v>72</v>
      </c>
      <c r="C16" s="15" t="s">
        <v>243</v>
      </c>
      <c r="D16" s="18">
        <f>D12+D13+D14+D15</f>
        <v>0</v>
      </c>
    </row>
    <row r="17">
      <c r="B17" s="9" t="s">
        <v>76</v>
      </c>
      <c r="C17" s="15" t="s">
        <v>248</v>
      </c>
      <c r="D17" s="22">
        <f>D11-D16</f>
        <v>0</v>
      </c>
      <c r="E17" s="26" t="s">
        <v>253</v>
      </c>
    </row>
    <row r="19">
      <c r="C19" s="15" t="s">
        <v>254</v>
      </c>
      <c r="D19" s="36">
        <f>'Records 2 — Page 1'!D25+'Records 2 — Page 1'!D14</f>
        <v>354000</v>
      </c>
    </row>
    <row r="21" ht="15.75" customHeight="1">
      <c r="C21" s="26" t="s">
        <v>255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8.0"/>
    <col customWidth="1" min="3" max="3" width="48.0"/>
    <col customWidth="1" min="4" max="7" width="16.0"/>
    <col customWidth="1" min="8" max="26" width="8.71"/>
  </cols>
  <sheetData>
    <row r="1">
      <c r="A1" s="1" t="s">
        <v>186</v>
      </c>
    </row>
    <row r="2">
      <c r="A2" s="2" t="s">
        <v>189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7"/>
      <c r="B5" s="7" t="s">
        <v>194</v>
      </c>
      <c r="C5" s="7" t="s">
        <v>19</v>
      </c>
      <c r="D5" s="13" t="s">
        <v>79</v>
      </c>
      <c r="E5" s="13" t="s">
        <v>81</v>
      </c>
      <c r="F5" s="13" t="s">
        <v>84</v>
      </c>
      <c r="G5" s="13" t="s">
        <v>203</v>
      </c>
    </row>
    <row r="6">
      <c r="B6" s="9" t="s">
        <v>172</v>
      </c>
      <c r="C6" s="10" t="s">
        <v>206</v>
      </c>
      <c r="D6" s="30"/>
      <c r="E6" s="30"/>
      <c r="F6" s="30"/>
      <c r="G6" s="14">
        <f t="shared" ref="G6:G11" si="1">SUM(D6:F6)</f>
        <v>0</v>
      </c>
    </row>
    <row r="7">
      <c r="B7" s="9" t="s">
        <v>174</v>
      </c>
      <c r="C7" s="10" t="s">
        <v>217</v>
      </c>
      <c r="D7" s="30"/>
      <c r="E7" s="30"/>
      <c r="F7" s="30"/>
      <c r="G7" s="14">
        <f t="shared" si="1"/>
        <v>0</v>
      </c>
    </row>
    <row r="8">
      <c r="B8" s="9" t="s">
        <v>39</v>
      </c>
      <c r="C8" s="10" t="s">
        <v>223</v>
      </c>
      <c r="D8" s="30"/>
      <c r="E8" s="30"/>
      <c r="F8" s="30"/>
      <c r="G8" s="14">
        <f t="shared" si="1"/>
        <v>0</v>
      </c>
    </row>
    <row r="9">
      <c r="B9" s="9" t="s">
        <v>224</v>
      </c>
      <c r="C9" s="10" t="s">
        <v>225</v>
      </c>
      <c r="D9" s="30"/>
      <c r="E9" s="30"/>
      <c r="F9" s="30"/>
      <c r="G9" s="14">
        <f t="shared" si="1"/>
        <v>0</v>
      </c>
    </row>
    <row r="10">
      <c r="B10" s="9" t="s">
        <v>227</v>
      </c>
      <c r="C10" s="10" t="s">
        <v>228</v>
      </c>
      <c r="D10" s="30"/>
      <c r="E10" s="30"/>
      <c r="F10" s="30"/>
      <c r="G10" s="14">
        <f t="shared" si="1"/>
        <v>0</v>
      </c>
    </row>
    <row r="11">
      <c r="B11" s="9" t="s">
        <v>230</v>
      </c>
      <c r="C11" s="10" t="s">
        <v>231</v>
      </c>
      <c r="D11" s="30"/>
      <c r="E11" s="30"/>
      <c r="F11" s="30"/>
      <c r="G11" s="14">
        <f t="shared" si="1"/>
        <v>0</v>
      </c>
    </row>
    <row r="12">
      <c r="B12" s="28" t="s">
        <v>76</v>
      </c>
      <c r="C12" s="15" t="s">
        <v>238</v>
      </c>
      <c r="D12" s="34">
        <f t="shared" ref="D12:G12" si="2">SUM(D6:D11)</f>
        <v>0</v>
      </c>
      <c r="E12" s="34">
        <f t="shared" si="2"/>
        <v>0</v>
      </c>
      <c r="F12" s="34">
        <f t="shared" si="2"/>
        <v>0</v>
      </c>
      <c r="G12" s="34">
        <f t="shared" si="2"/>
        <v>0</v>
      </c>
    </row>
    <row r="14">
      <c r="A14" s="4" t="s">
        <v>246</v>
      </c>
      <c r="B14" s="5"/>
      <c r="C14" s="5"/>
      <c r="D14" s="5"/>
      <c r="E14" s="5"/>
      <c r="F14" s="5"/>
      <c r="G14" s="5"/>
    </row>
    <row r="16">
      <c r="C16" s="26" t="s">
        <v>251</v>
      </c>
    </row>
    <row r="17">
      <c r="C17" s="26" t="s">
        <v>252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66.0"/>
    <col customWidth="1" min="3" max="3" width="18.0"/>
    <col customWidth="1" min="4" max="4" width="14.0"/>
    <col customWidth="1" min="5" max="5" width="30.0"/>
    <col customWidth="1" min="6" max="26" width="8.71"/>
  </cols>
  <sheetData>
    <row r="1">
      <c r="A1" s="1" t="s">
        <v>187</v>
      </c>
    </row>
    <row r="2">
      <c r="A2" s="2" t="s">
        <v>190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7"/>
      <c r="B5" s="7" t="s">
        <v>192</v>
      </c>
      <c r="C5" s="7" t="s">
        <v>195</v>
      </c>
      <c r="D5" s="13" t="s">
        <v>197</v>
      </c>
    </row>
    <row r="6">
      <c r="B6" s="10" t="s">
        <v>199</v>
      </c>
      <c r="C6" s="14">
        <f>'W1 Schedule M-1'!D17-'W1 Schedule M-1'!D19</f>
        <v>-354000</v>
      </c>
      <c r="D6" s="32" t="str">
        <f t="shared" ref="D6:D12" si="1">IF(ROUND(C6,0)=0,"OK","CHECK")</f>
        <v>CHECK</v>
      </c>
    </row>
    <row r="7">
      <c r="B7" s="10" t="s">
        <v>214</v>
      </c>
      <c r="C7" s="14">
        <f>'W1 Schedule M-1'!D8-'Records 2 — Page 1'!D14</f>
        <v>-84000</v>
      </c>
      <c r="D7" s="32" t="str">
        <f t="shared" si="1"/>
        <v>CHECK</v>
      </c>
    </row>
    <row r="8">
      <c r="B8" s="10" t="s">
        <v>222</v>
      </c>
      <c r="C8" s="14">
        <f>'W2 Partners Capital'!G6-'Records 4 — Schedule L'!D17</f>
        <v>-300000</v>
      </c>
      <c r="D8" s="32" t="str">
        <f t="shared" si="1"/>
        <v>CHECK</v>
      </c>
    </row>
    <row r="9">
      <c r="B9" s="10" t="s">
        <v>226</v>
      </c>
      <c r="C9" s="14">
        <f>'W2 Partners Capital'!G8-'Records 2 — Page 1'!D25</f>
        <v>-270000</v>
      </c>
      <c r="D9" s="32" t="str">
        <f t="shared" si="1"/>
        <v>CHECK</v>
      </c>
    </row>
    <row r="10">
      <c r="B10" s="10" t="s">
        <v>229</v>
      </c>
      <c r="C10" s="14">
        <f>'W2 Partners Capital'!G10+120000</f>
        <v>120000</v>
      </c>
      <c r="D10" s="32" t="str">
        <f t="shared" si="1"/>
        <v>CHECK</v>
      </c>
    </row>
    <row r="11">
      <c r="B11" s="10" t="s">
        <v>233</v>
      </c>
      <c r="C11" s="14">
        <f>'W2 Partners Capital'!G12-'Records 4 — Schedule L'!E17</f>
        <v>0</v>
      </c>
      <c r="D11" s="32" t="str">
        <f t="shared" si="1"/>
        <v>OK</v>
      </c>
    </row>
    <row r="12">
      <c r="B12" s="10" t="s">
        <v>240</v>
      </c>
      <c r="C12" s="14">
        <f>'Records 4 — Schedule L'!E12-'Records 4 — Schedule L'!E18</f>
        <v>448000</v>
      </c>
      <c r="D12" s="32" t="str">
        <f t="shared" si="1"/>
        <v>CHECK</v>
      </c>
    </row>
    <row r="14">
      <c r="B14" s="26" t="s">
        <v>244</v>
      </c>
    </row>
    <row r="16">
      <c r="A16" s="4" t="s">
        <v>245</v>
      </c>
      <c r="B16" s="5"/>
      <c r="C16" s="5"/>
      <c r="D16" s="5"/>
      <c r="E16" s="5"/>
    </row>
    <row r="17">
      <c r="B17" s="10" t="s">
        <v>247</v>
      </c>
      <c r="C17" s="35"/>
    </row>
    <row r="18">
      <c r="B18" s="10" t="s">
        <v>249</v>
      </c>
      <c r="C18" s="35"/>
    </row>
    <row r="19">
      <c r="B19" s="10" t="s">
        <v>250</v>
      </c>
      <c r="C19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2026-09-02T02:51:28Z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